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clowskiM\Desktop\TGC_RiskAssessment\"/>
    </mc:Choice>
  </mc:AlternateContent>
  <bookViews>
    <workbookView xWindow="0" yWindow="0" windowWidth="23040" windowHeight="8460" activeTab="1"/>
  </bookViews>
  <sheets>
    <sheet name="TGC Risk Assessment Tool" sheetId="2" r:id="rId1"/>
    <sheet name="Tool Example with Beseck Data" sheetId="1" r:id="rId2"/>
  </sheets>
  <calcPr calcId="162913"/>
</workbook>
</file>

<file path=xl/calcChain.xml><?xml version="1.0" encoding="utf-8"?>
<calcChain xmlns="http://schemas.openxmlformats.org/spreadsheetml/2006/main">
  <c r="G2" i="2" l="1"/>
  <c r="I2" i="2"/>
  <c r="J2" i="2"/>
  <c r="G3" i="2"/>
  <c r="I3" i="2"/>
  <c r="J3" i="2"/>
  <c r="H23" i="2" l="1"/>
  <c r="I22" i="2"/>
  <c r="J22" i="2" s="1"/>
  <c r="G22" i="2"/>
  <c r="I21" i="2"/>
  <c r="G21" i="2"/>
  <c r="J21" i="2" s="1"/>
  <c r="I20" i="2"/>
  <c r="J20" i="2" s="1"/>
  <c r="G20" i="2"/>
  <c r="J19" i="2"/>
  <c r="I19" i="2"/>
  <c r="G19" i="2"/>
  <c r="I18" i="2"/>
  <c r="G18" i="2"/>
  <c r="J18" i="2" s="1"/>
  <c r="J17" i="2"/>
  <c r="I17" i="2"/>
  <c r="G17" i="2"/>
  <c r="I16" i="2"/>
  <c r="G16" i="2"/>
  <c r="J16" i="2" s="1"/>
  <c r="I15" i="2"/>
  <c r="G15" i="2"/>
  <c r="J15" i="2" s="1"/>
  <c r="I14" i="2"/>
  <c r="J14" i="2" s="1"/>
  <c r="G14" i="2"/>
  <c r="I13" i="2"/>
  <c r="G13" i="2"/>
  <c r="J13" i="2" s="1"/>
  <c r="I12" i="2"/>
  <c r="G12" i="2"/>
  <c r="J12" i="2" s="1"/>
  <c r="I11" i="2"/>
  <c r="G11" i="2"/>
  <c r="J11" i="2" s="1"/>
  <c r="I10" i="2"/>
  <c r="J10" i="2" s="1"/>
  <c r="J9" i="2"/>
  <c r="I9" i="2"/>
  <c r="G9" i="2"/>
  <c r="I8" i="2"/>
  <c r="G8" i="2"/>
  <c r="J8" i="2" s="1"/>
  <c r="I7" i="2"/>
  <c r="G7" i="2"/>
  <c r="J7" i="2" s="1"/>
  <c r="I6" i="2"/>
  <c r="J6" i="2" s="1"/>
  <c r="G6" i="2"/>
  <c r="I5" i="2"/>
  <c r="G5" i="2"/>
  <c r="J5" i="2" s="1"/>
  <c r="J4" i="2"/>
  <c r="I4" i="2"/>
  <c r="G4" i="2"/>
  <c r="G17" i="1"/>
  <c r="G2" i="1"/>
  <c r="I23" i="2" l="1"/>
  <c r="J23" i="2"/>
  <c r="J24" i="2" s="1"/>
  <c r="C23" i="2" s="1"/>
  <c r="H23" i="1"/>
  <c r="I22" i="1"/>
  <c r="G22" i="1"/>
  <c r="I21" i="1"/>
  <c r="G21" i="1"/>
  <c r="I20" i="1"/>
  <c r="G20" i="1"/>
  <c r="I19" i="1"/>
  <c r="G19" i="1"/>
  <c r="I18" i="1"/>
  <c r="G18" i="1"/>
  <c r="I17" i="1"/>
  <c r="I16" i="1"/>
  <c r="G16" i="1"/>
  <c r="I15" i="1"/>
  <c r="G15" i="1"/>
  <c r="I14" i="1"/>
  <c r="G14" i="1"/>
  <c r="I13" i="1"/>
  <c r="G13" i="1"/>
  <c r="I12" i="1"/>
  <c r="I11" i="1"/>
  <c r="G11" i="1"/>
  <c r="I10" i="1"/>
  <c r="J10" i="1" s="1"/>
  <c r="I9" i="1"/>
  <c r="G9" i="1"/>
  <c r="I8" i="1"/>
  <c r="G8" i="1"/>
  <c r="I7" i="1"/>
  <c r="G7" i="1"/>
  <c r="I6" i="1"/>
  <c r="G6" i="1"/>
  <c r="I5" i="1"/>
  <c r="G5" i="1"/>
  <c r="J4" i="1"/>
  <c r="I4" i="1"/>
  <c r="G4" i="1"/>
  <c r="I3" i="1"/>
  <c r="G3" i="1"/>
  <c r="J3" i="1" s="1"/>
  <c r="I2" i="1"/>
  <c r="J11" i="1" l="1"/>
  <c r="J16" i="1"/>
  <c r="J13" i="1"/>
  <c r="J19" i="1"/>
  <c r="J5" i="1"/>
  <c r="J9" i="1"/>
  <c r="J6" i="1"/>
  <c r="J2" i="1"/>
  <c r="J18" i="1"/>
  <c r="J7" i="1"/>
  <c r="J14" i="1"/>
  <c r="J17" i="1"/>
  <c r="J20" i="1"/>
  <c r="J15" i="1"/>
  <c r="G12" i="1"/>
  <c r="J12" i="1" s="1"/>
  <c r="J21" i="1"/>
  <c r="J22" i="1"/>
  <c r="J8" i="1"/>
  <c r="I23" i="1"/>
  <c r="J23" i="1" l="1"/>
  <c r="J24" i="1" s="1"/>
  <c r="C23" i="1" s="1"/>
</calcChain>
</file>

<file path=xl/sharedStrings.xml><?xml version="1.0" encoding="utf-8"?>
<sst xmlns="http://schemas.openxmlformats.org/spreadsheetml/2006/main" count="174" uniqueCount="75">
  <si>
    <t>Parameter</t>
  </si>
  <si>
    <r>
      <t xml:space="preserve">Description
</t>
    </r>
    <r>
      <rPr>
        <sz val="11"/>
        <color rgb="FF000000"/>
        <rFont val="Calibri"/>
      </rPr>
      <t>(or list of values)</t>
    </r>
  </si>
  <si>
    <t>Values</t>
  </si>
  <si>
    <t>Supporting Ref.</t>
  </si>
  <si>
    <t>Proposed Ratings</t>
  </si>
  <si>
    <t>Score (S)</t>
  </si>
  <si>
    <t>Formula</t>
  </si>
  <si>
    <t>Weight W)</t>
  </si>
  <si>
    <t>Include Variable?</t>
  </si>
  <si>
    <t>Weighted Risk Score</t>
  </si>
  <si>
    <t>Measurement of Total phosphate (ug/l)</t>
  </si>
  <si>
    <t>Frink &amp; Norvell 1984, CT DEP 1991, Siver &amp; Marsicano 1996</t>
  </si>
  <si>
    <t>TP &lt; 10ppb = oligo = 1; 10 to 15ppb = EM = 0.875; 15 to 25ppb = Meso = 0.625; 25 to 30ppb = LM = 0.5; 30 to 50ppb = Eutro = 0.</t>
  </si>
  <si>
    <t>total Nitrogen</t>
  </si>
  <si>
    <t>Measurement of total Nitrogen (ug/L)</t>
  </si>
  <si>
    <t>TN &lt; 200ppb = oligo = 1; 200 to 300ppb = EM = 0.875; 300 to 500ppb = Meso = 0.625; 500 to 600ppb = LM = 0.5; 600 to 1000ppb = Eutro = 0.</t>
  </si>
  <si>
    <t>Measurement of levels of chlorophyl-a (ug/L)</t>
  </si>
  <si>
    <t>CHLa &lt; 2ppb = oligo = 1; 2 to 5ppb = EM = 0.875; 5 to 10ppb = Meso = 0.625; 10 to 15ppb = LM = 0.5; 15 to 30ppb = Eutro = 0.</t>
  </si>
  <si>
    <t>Secchi disk transparency</t>
  </si>
  <si>
    <t>Measurement of Secchi disk transparency (m)</t>
  </si>
  <si>
    <t>SD &gt; 6m = oligo = 1; 4 to 6m = EM = 0.875; 3 to 4m = Meso = 0.625; 2 to 3m = LM = 0.5; &gt;2, = Eutro = 0.</t>
  </si>
  <si>
    <t>Bathymetry</t>
  </si>
  <si>
    <t>Lake is mapped = 1, No depth information available = 0, Depth can be estimated based on visual observations = 0.75</t>
  </si>
  <si>
    <t>Size of littoral zone</t>
  </si>
  <si>
    <t>Measurement (acres)</t>
  </si>
  <si>
    <t>What kind of water resources is this?</t>
  </si>
  <si>
    <t xml:space="preserve">Private pond with single owner = 1
Private pond with multiple owners and uses = 0.75
Waterbody with public access and multiple uses = 0.5
</t>
  </si>
  <si>
    <t xml:space="preserve">Small-private eg. gulf course pond = 1
Public access, multiple-use = 0.5
Private, multiple-use = 0.75
</t>
  </si>
  <si>
    <t>Yes = 1
No = 0</t>
  </si>
  <si>
    <t>Plant species mapped = 1, plant species not mapped = 0</t>
  </si>
  <si>
    <t>How many acres of overall aquatic vegetation is currently present?</t>
  </si>
  <si>
    <t>measurement (acres)</t>
  </si>
  <si>
    <t>What is the aquatic plant species of concern?</t>
  </si>
  <si>
    <t>American elodea, bushy pondweed, stoneworts, waterstargrass, or waterstarwort = 1
Duckweed, watermeal, filamentous algae, bladderwort, curlyleaf pondweed, water milfoil and floating leaf pondweed. = 0.5
coontail, spatterdock, water lilies, watershield and water smartweeds = 0</t>
  </si>
  <si>
    <t>Prefered species = 1, Midrange prefered species = 0.5 non-prefered species = 0</t>
  </si>
  <si>
    <t>What percent of the littoral zone is vegetated?</t>
  </si>
  <si>
    <t>measurement (acres vegetation/ acres of littoral zone x 100)</t>
  </si>
  <si>
    <t>Jacobs and O'Donnell 2002</t>
  </si>
  <si>
    <t>&lt;20% = 0, 20-40% = 0.1, 41-60% = 0.75, &gt;60% = 1</t>
  </si>
  <si>
    <t>https://portal.ct.gov/DEEP/Endangered-Species/Endangered-Species-ReviewData-Requests</t>
  </si>
  <si>
    <t>yes = 1 , no = 0</t>
  </si>
  <si>
    <t xml:space="preserve">Outiside NDDB area = 1
Terrestrial Species = 1
Submerged Aquatic Vegetation Species = 0
Emergent Aquatic Vegetation Species = 0.25
</t>
  </si>
  <si>
    <t>Outiside NDDB area = 1, Terrestrial Species = 1, Submerged Aquatic Vegetation Species = 0, Emergent Aquatic Vegetation Species = 0.25, We may assign risk based on type of species but any NDDB "hit" would be subject to guidance from NDDB staff</t>
  </si>
  <si>
    <t>https://cteco.uconn.edu/projects/fish/index.htm</t>
  </si>
  <si>
    <t>Are there any special fisheries management plans in the lake?</t>
  </si>
  <si>
    <t>No Special Management = 1
Trout Management Lake = 1
Bass Management Lake = 0.6
Pike Management Lake = 0.2</t>
  </si>
  <si>
    <t>https://portal.ct.gov/DEEP/Fishing/General-Information/Fishing-Guide</t>
  </si>
  <si>
    <t>No Special Management = 1, Trout Management Lake = 1, Bass Management Lake = 0.6, Pike Management Lake = 0.2</t>
  </si>
  <si>
    <t>Is waterbody ecologically isolated? (i.e. can grass carp be contained in the waterbody?)</t>
  </si>
  <si>
    <t>No = 0, Yes = 1</t>
  </si>
  <si>
    <t xml:space="preserve">Was there public input? </t>
  </si>
  <si>
    <t>Existing pernited vegetation management practices</t>
  </si>
  <si>
    <t>No current vegetation management practices = 1
Waterbody previously managed but will just be managed with Grass Carp = 1
Current practices will continue after Grass Carp stocked = 0
Current practices will continue but with close monitoring and a plan to adapt as changes occur = 1</t>
  </si>
  <si>
    <t>Benthic barriers at Town Beach</t>
  </si>
  <si>
    <t>No current vegetation management practices = 1, Waterbody previously managed but will just be managed with Grass Carp = 1, Current practices will continue after Grass Carp stocked = 0, current practices will continue but with close monitoring and a plan to adapt as changes occur = 1</t>
  </si>
  <si>
    <t>Privately owned waterbody, single ownership = 1
Privatately owned water body, multiple owners all giving consent = 1
Municipally owned waterbody with public access = 0.5, 
State owned waterbody with public access = 0</t>
  </si>
  <si>
    <t>Privately owned waterbody, single ownership = 1, privatately owned water body, multiple owners all giving consent = 1, municipally owned waterbody with public access = 0.5, state owned waterbody with public access = 0</t>
  </si>
  <si>
    <t>Total  score: 0-23</t>
  </si>
  <si>
    <t>Sum of weights</t>
  </si>
  <si>
    <t>1/3 of total score goes to rank 5 weights. 59% of the data goes to information</t>
  </si>
  <si>
    <t>Total Risk Score</t>
  </si>
  <si>
    <t>.85 is the feel good number for a good score</t>
  </si>
  <si>
    <t xml:space="preserve">What is the size of the watershed? </t>
  </si>
  <si>
    <t>Enter measurement (square miles)</t>
  </si>
  <si>
    <t>&lt;1=1, 1=0, &gt;1=0</t>
  </si>
  <si>
    <t>Is lake bathymetry data available?
Lake is mapped = 1
No depth information available = 0
Depth can be estimated based on visual observations = 0.75</t>
  </si>
  <si>
    <t>Calculated value available = 1, resonable estimate available = 0.9 (omitted from formula), unknown = 0</t>
  </si>
  <si>
    <t>Have the plant species in this body of water been mapped?</t>
  </si>
  <si>
    <t xml:space="preserve">Has the applicant checked with the NDDB office determine if the pond contains state listed species? (NDDB: natural diversity data base office of CT DEEP)Has the applicant checked with the CT DEEP Natural Diversity Database (NDDB) office determine if the pond contains state listed species? </t>
  </si>
  <si>
    <t>If yes, what type of state listed species are present?</t>
  </si>
  <si>
    <t>Are the fish species in the lake known?</t>
  </si>
  <si>
    <t>Who owns the waterbody</t>
  </si>
  <si>
    <t>Have the stakeholders been identified and engaged?</t>
  </si>
  <si>
    <t>Total phosphorous</t>
  </si>
  <si>
    <t>Chlorophyll-A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</si>
</sst>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</font>
    <font>
      <b/>
      <sz val="20"/>
      <color rgb="FF000000"/>
      <name val="Calibri"/>
    </font>
    <font>
      <b/>
      <sz val="18"/>
      <color rgb="FF000000"/>
      <name val="Calibri"/>
    </font>
    <font>
      <b/>
      <sz val="18"/>
      <color theme="1"/>
      <name val="Calibri"/>
    </font>
    <font>
      <sz val="11"/>
      <color rgb="FF000000"/>
      <name val="Arial"/>
    </font>
    <font>
      <sz val="11"/>
      <color rgb="FF000000"/>
      <name val="Calibri"/>
    </font>
    <font>
      <b/>
      <sz val="11"/>
      <color theme="1"/>
      <name val="Arial"/>
    </font>
    <font>
      <b/>
      <sz val="11"/>
      <color rgb="FF000000"/>
      <name val="Arial"/>
      <family val="2"/>
    </font>
    <font>
      <sz val="9"/>
      <name val="Arial"/>
      <family val="2"/>
    </font>
    <font>
      <sz val="9"/>
      <name val="Calibri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3" borderId="2" xfId="0" applyFont="1" applyFill="1" applyBorder="1"/>
  </cellXfs>
  <cellStyles count="1">
    <cellStyle name="Normal" xfId="0" builtinId="0"/>
  </cellStyles>
  <dxfs count="55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teco.uconn.edu/projects/fish/index.htm" TargetMode="External"/><Relationship Id="rId2" Type="http://schemas.openxmlformats.org/officeDocument/2006/relationships/hyperlink" Target="https://portal.ct.gov/DEEP/Endangered-Species/Endangered-Species-ReviewData-Requests" TargetMode="External"/><Relationship Id="rId1" Type="http://schemas.openxmlformats.org/officeDocument/2006/relationships/hyperlink" Target="https://portal.ct.gov/DEEP/Endangered-Species/Endangered-Species-ReviewData-Requests" TargetMode="External"/><Relationship Id="rId4" Type="http://schemas.openxmlformats.org/officeDocument/2006/relationships/hyperlink" Target="https://portal.ct.gov/DEEP/Fishing/General-Information/Fishing-Gui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teco.uconn.edu/projects/fish/index.htm" TargetMode="External"/><Relationship Id="rId2" Type="http://schemas.openxmlformats.org/officeDocument/2006/relationships/hyperlink" Target="https://portal.ct.gov/DEEP/Endangered-Species/Endangered-Species-ReviewData-Requests" TargetMode="External"/><Relationship Id="rId1" Type="http://schemas.openxmlformats.org/officeDocument/2006/relationships/hyperlink" Target="https://portal.ct.gov/DEEP/Endangered-Species/Endangered-Species-ReviewData-Request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rtal.ct.gov/DEEP/Fishing/General-Information/Fishing-Gui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6"/>
  <sheetViews>
    <sheetView zoomScale="106" zoomScaleNormal="106" workbookViewId="0"/>
  </sheetViews>
  <sheetFormatPr defaultColWidth="12.625" defaultRowHeight="14.25" x14ac:dyDescent="0.2"/>
  <cols>
    <col min="1" max="1" width="40.375" style="7" customWidth="1"/>
    <col min="2" max="2" width="56.25" style="7" customWidth="1"/>
    <col min="3" max="3" width="23.375" style="7" customWidth="1"/>
    <col min="4" max="10" width="23.375" style="7" hidden="1" customWidth="1"/>
    <col min="11" max="11" width="12.625" style="7" customWidth="1"/>
    <col min="12" max="16384" width="12.625" style="7"/>
  </cols>
  <sheetData>
    <row r="1" spans="1:25" ht="43.15" customHeight="1" x14ac:dyDescent="0.4">
      <c r="A1" s="20" t="s">
        <v>0</v>
      </c>
      <c r="B1" s="21" t="s">
        <v>1</v>
      </c>
      <c r="C1" s="2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11" customFormat="1" ht="19.899999999999999" customHeight="1" x14ac:dyDescent="0.2">
      <c r="A2" s="23" t="s">
        <v>73</v>
      </c>
      <c r="B2" s="1" t="s">
        <v>10</v>
      </c>
      <c r="C2" s="24"/>
      <c r="D2" s="8" t="s">
        <v>11</v>
      </c>
      <c r="E2" s="8" t="s">
        <v>12</v>
      </c>
      <c r="F2" s="9">
        <v>0.625</v>
      </c>
      <c r="G2" s="10" t="str">
        <f>IF(ISBLANK(C2),"",IF(C2&lt;10,1,IF(C2&lt;15,0.875,IF(C2&lt;25,0.625,IF(C2&lt;30,0.5,0)))))</f>
        <v/>
      </c>
      <c r="H2" s="9">
        <v>1</v>
      </c>
      <c r="I2" s="9" t="str">
        <f t="shared" ref="I2:I22" si="0">IF(C2&lt;&gt;"",H2,"")</f>
        <v/>
      </c>
      <c r="J2" s="9" t="str">
        <f t="shared" ref="J2:J22" si="1">IF(C2&lt;&gt;"",G2*I2,"")</f>
        <v/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1" customFormat="1" ht="19.899999999999999" customHeight="1" x14ac:dyDescent="0.2">
      <c r="A3" s="23" t="s">
        <v>13</v>
      </c>
      <c r="B3" s="1" t="s">
        <v>14</v>
      </c>
      <c r="C3" s="24"/>
      <c r="D3" s="8" t="s">
        <v>11</v>
      </c>
      <c r="E3" s="8" t="s">
        <v>15</v>
      </c>
      <c r="F3" s="9">
        <v>0.5</v>
      </c>
      <c r="G3" s="10" t="str">
        <f>IF(ISBLANK(C3),"",IF(C3&lt;200,1,IF(C3&lt;300,0.875,IF(C3&lt;500,0.625,IF(C3&lt;600,0.5,0)))))</f>
        <v/>
      </c>
      <c r="H3" s="9">
        <v>1</v>
      </c>
      <c r="I3" s="9" t="str">
        <f t="shared" si="0"/>
        <v/>
      </c>
      <c r="J3" s="9" t="str">
        <f t="shared" si="1"/>
        <v/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1" customFormat="1" ht="19.899999999999999" customHeight="1" x14ac:dyDescent="0.2">
      <c r="A4" s="23" t="s">
        <v>74</v>
      </c>
      <c r="B4" s="1" t="s">
        <v>16</v>
      </c>
      <c r="C4" s="24"/>
      <c r="D4" s="8" t="s">
        <v>11</v>
      </c>
      <c r="E4" s="8" t="s">
        <v>17</v>
      </c>
      <c r="F4" s="10"/>
      <c r="G4" s="10" t="str">
        <f>IF(ISBLANK(C4),"",IF(F4&lt;2,1,IF(F4&lt;5,0.875,IF(F4&lt;10,0.625,IF(F4&lt;15,0.5,0)))))</f>
        <v/>
      </c>
      <c r="H4" s="9">
        <v>1</v>
      </c>
      <c r="I4" s="9" t="str">
        <f t="shared" si="0"/>
        <v/>
      </c>
      <c r="J4" s="9" t="str">
        <f t="shared" si="1"/>
        <v/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11" customFormat="1" ht="19.899999999999999" customHeight="1" x14ac:dyDescent="0.2">
      <c r="A5" s="23" t="s">
        <v>18</v>
      </c>
      <c r="B5" s="1" t="s">
        <v>19</v>
      </c>
      <c r="C5" s="24"/>
      <c r="D5" s="8" t="s">
        <v>11</v>
      </c>
      <c r="E5" s="8" t="s">
        <v>20</v>
      </c>
      <c r="F5" s="9">
        <v>0.5</v>
      </c>
      <c r="G5" s="10" t="str">
        <f>IF(ISBLANK(C5),"",IF(C5&lt;2,0,IF(C5&lt;3,0.5,IF(C5&lt;4,0.625,IF(C5&lt;6,0.875,1)))))</f>
        <v/>
      </c>
      <c r="H5" s="9">
        <v>1</v>
      </c>
      <c r="I5" s="9" t="str">
        <f t="shared" si="0"/>
        <v/>
      </c>
      <c r="J5" s="9" t="str">
        <f t="shared" si="1"/>
        <v/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1" customFormat="1" ht="60" x14ac:dyDescent="0.2">
      <c r="A6" s="25" t="s">
        <v>21</v>
      </c>
      <c r="B6" s="1" t="s">
        <v>65</v>
      </c>
      <c r="C6" s="24"/>
      <c r="D6" s="8"/>
      <c r="E6" s="8" t="s">
        <v>22</v>
      </c>
      <c r="F6" s="9">
        <v>1</v>
      </c>
      <c r="G6" s="10">
        <f>C6</f>
        <v>0</v>
      </c>
      <c r="H6" s="9">
        <v>3</v>
      </c>
      <c r="I6" s="9" t="str">
        <f t="shared" si="0"/>
        <v/>
      </c>
      <c r="J6" s="9" t="str">
        <f t="shared" si="1"/>
        <v/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11" customFormat="1" ht="19.899999999999999" customHeight="1" x14ac:dyDescent="0.2">
      <c r="A7" s="25" t="s">
        <v>23</v>
      </c>
      <c r="B7" s="1" t="s">
        <v>24</v>
      </c>
      <c r="C7" s="24"/>
      <c r="D7" s="8"/>
      <c r="E7" s="8" t="s">
        <v>66</v>
      </c>
      <c r="F7" s="9">
        <v>1</v>
      </c>
      <c r="G7" s="10">
        <f>IF(C7&gt;0,1,0)</f>
        <v>0</v>
      </c>
      <c r="H7" s="9">
        <v>3</v>
      </c>
      <c r="I7" s="9" t="str">
        <f t="shared" si="0"/>
        <v/>
      </c>
      <c r="J7" s="9" t="str">
        <f t="shared" si="1"/>
        <v/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11" customFormat="1" ht="72" x14ac:dyDescent="0.2">
      <c r="A8" s="25" t="s">
        <v>25</v>
      </c>
      <c r="B8" s="1" t="s">
        <v>26</v>
      </c>
      <c r="C8" s="24"/>
      <c r="D8" s="8"/>
      <c r="E8" s="8" t="s">
        <v>27</v>
      </c>
      <c r="F8" s="9">
        <v>0.5</v>
      </c>
      <c r="G8" s="10">
        <f t="shared" ref="G8:G9" si="2">C8</f>
        <v>0</v>
      </c>
      <c r="H8" s="9">
        <v>3</v>
      </c>
      <c r="I8" s="9" t="str">
        <f t="shared" si="0"/>
        <v/>
      </c>
      <c r="J8" s="9" t="str">
        <f t="shared" si="1"/>
        <v/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11" customFormat="1" ht="24" x14ac:dyDescent="0.2">
      <c r="A9" s="25" t="s">
        <v>67</v>
      </c>
      <c r="B9" s="1" t="s">
        <v>28</v>
      </c>
      <c r="C9" s="24"/>
      <c r="D9" s="8"/>
      <c r="E9" s="8" t="s">
        <v>29</v>
      </c>
      <c r="F9" s="9">
        <v>1</v>
      </c>
      <c r="G9" s="10">
        <f t="shared" si="2"/>
        <v>0</v>
      </c>
      <c r="H9" s="9">
        <v>1</v>
      </c>
      <c r="I9" s="9" t="str">
        <f t="shared" si="0"/>
        <v/>
      </c>
      <c r="J9" s="9" t="str">
        <f t="shared" si="1"/>
        <v/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11" customFormat="1" ht="24" customHeight="1" x14ac:dyDescent="0.2">
      <c r="A10" s="25" t="s">
        <v>30</v>
      </c>
      <c r="B10" s="2" t="s">
        <v>31</v>
      </c>
      <c r="C10" s="24"/>
      <c r="D10" s="8"/>
      <c r="E10" s="8"/>
      <c r="F10" s="10"/>
      <c r="G10" s="10"/>
      <c r="H10" s="10"/>
      <c r="I10" s="9" t="str">
        <f t="shared" si="0"/>
        <v/>
      </c>
      <c r="J10" s="9" t="str">
        <f t="shared" si="1"/>
        <v/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11" customFormat="1" ht="84" x14ac:dyDescent="0.2">
      <c r="A11" s="25" t="s">
        <v>32</v>
      </c>
      <c r="B11" s="2" t="s">
        <v>33</v>
      </c>
      <c r="C11" s="24"/>
      <c r="D11" s="12"/>
      <c r="E11" s="8" t="s">
        <v>34</v>
      </c>
      <c r="F11" s="9">
        <v>0.5</v>
      </c>
      <c r="G11" s="10">
        <f>C11</f>
        <v>0</v>
      </c>
      <c r="H11" s="9">
        <v>1</v>
      </c>
      <c r="I11" s="9" t="str">
        <f t="shared" si="0"/>
        <v/>
      </c>
      <c r="J11" s="9" t="str">
        <f t="shared" si="1"/>
        <v/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11" customFormat="1" ht="24" x14ac:dyDescent="0.2">
      <c r="A12" s="25" t="s">
        <v>35</v>
      </c>
      <c r="B12" s="2" t="s">
        <v>36</v>
      </c>
      <c r="C12" s="26"/>
      <c r="D12" s="8" t="s">
        <v>37</v>
      </c>
      <c r="E12" s="13" t="s">
        <v>38</v>
      </c>
      <c r="F12" s="9">
        <v>1</v>
      </c>
      <c r="G12" s="10">
        <f>IF(C12&lt;0.2,0,IF(C12&lt;0.4,0.1,IF(C12&lt;0.6,0.75,1)))</f>
        <v>0</v>
      </c>
      <c r="H12" s="9">
        <v>5</v>
      </c>
      <c r="I12" s="9" t="str">
        <f t="shared" si="0"/>
        <v/>
      </c>
      <c r="J12" s="9" t="str">
        <f t="shared" si="1"/>
        <v/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11" customFormat="1" ht="75" customHeight="1" x14ac:dyDescent="0.2">
      <c r="A13" s="23" t="s">
        <v>68</v>
      </c>
      <c r="B13" s="1" t="s">
        <v>28</v>
      </c>
      <c r="C13" s="24"/>
      <c r="D13" s="12" t="s">
        <v>39</v>
      </c>
      <c r="E13" s="8" t="s">
        <v>40</v>
      </c>
      <c r="F13" s="9">
        <v>1</v>
      </c>
      <c r="G13" s="10">
        <f t="shared" ref="G13:G16" si="3">C13</f>
        <v>0</v>
      </c>
      <c r="H13" s="9">
        <v>2</v>
      </c>
      <c r="I13" s="9" t="str">
        <f t="shared" si="0"/>
        <v/>
      </c>
      <c r="J13" s="9" t="str">
        <f t="shared" si="1"/>
        <v/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11" customFormat="1" ht="61.9" customHeight="1" x14ac:dyDescent="0.2">
      <c r="A14" s="27" t="s">
        <v>69</v>
      </c>
      <c r="B14" s="1" t="s">
        <v>41</v>
      </c>
      <c r="C14" s="28"/>
      <c r="D14" s="12" t="s">
        <v>39</v>
      </c>
      <c r="E14" s="13" t="s">
        <v>42</v>
      </c>
      <c r="F14" s="9">
        <v>0</v>
      </c>
      <c r="G14" s="10">
        <f t="shared" si="3"/>
        <v>0</v>
      </c>
      <c r="H14" s="9">
        <v>5</v>
      </c>
      <c r="I14" s="9" t="str">
        <f t="shared" si="0"/>
        <v/>
      </c>
      <c r="J14" s="9" t="str">
        <f t="shared" si="1"/>
        <v/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11" customFormat="1" ht="24" x14ac:dyDescent="0.2">
      <c r="A15" s="25" t="s">
        <v>70</v>
      </c>
      <c r="B15" s="1" t="s">
        <v>28</v>
      </c>
      <c r="C15" s="24"/>
      <c r="D15" s="14" t="s">
        <v>43</v>
      </c>
      <c r="E15" s="8" t="s">
        <v>40</v>
      </c>
      <c r="F15" s="9">
        <v>1</v>
      </c>
      <c r="G15" s="10">
        <f t="shared" si="3"/>
        <v>0</v>
      </c>
      <c r="H15" s="9">
        <v>1</v>
      </c>
      <c r="I15" s="9" t="str">
        <f t="shared" si="0"/>
        <v/>
      </c>
      <c r="J15" s="9" t="str">
        <f t="shared" si="1"/>
        <v/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1" customFormat="1" ht="48" x14ac:dyDescent="0.2">
      <c r="A16" s="25" t="s">
        <v>44</v>
      </c>
      <c r="B16" s="1" t="s">
        <v>45</v>
      </c>
      <c r="C16" s="29"/>
      <c r="D16" s="12" t="s">
        <v>46</v>
      </c>
      <c r="E16" s="13" t="s">
        <v>47</v>
      </c>
      <c r="F16" s="9">
        <v>1</v>
      </c>
      <c r="G16" s="10">
        <f t="shared" si="3"/>
        <v>0</v>
      </c>
      <c r="H16" s="9">
        <v>3</v>
      </c>
      <c r="I16" s="9" t="str">
        <f t="shared" si="0"/>
        <v/>
      </c>
      <c r="J16" s="9" t="str">
        <f t="shared" si="1"/>
        <v/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11" customFormat="1" ht="12" x14ac:dyDescent="0.2">
      <c r="A17" s="25" t="s">
        <v>62</v>
      </c>
      <c r="B17" s="1" t="s">
        <v>63</v>
      </c>
      <c r="C17" s="24"/>
      <c r="D17" s="8"/>
      <c r="E17" s="8" t="s">
        <v>64</v>
      </c>
      <c r="F17" s="15">
        <v>1</v>
      </c>
      <c r="G17" s="10" t="str">
        <f>IF(ISBLANK(C17),"",IF(C17&lt;1,1,0))</f>
        <v/>
      </c>
      <c r="H17" s="9">
        <v>2</v>
      </c>
      <c r="I17" s="9" t="str">
        <f t="shared" si="0"/>
        <v/>
      </c>
      <c r="J17" s="9" t="str">
        <f t="shared" si="1"/>
        <v/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1" customFormat="1" ht="24" x14ac:dyDescent="0.2">
      <c r="A18" s="25" t="s">
        <v>48</v>
      </c>
      <c r="B18" s="1" t="s">
        <v>28</v>
      </c>
      <c r="C18" s="24"/>
      <c r="D18" s="8"/>
      <c r="E18" s="13" t="s">
        <v>49</v>
      </c>
      <c r="F18" s="9">
        <v>0</v>
      </c>
      <c r="G18" s="10">
        <f t="shared" ref="G18:G22" si="4">C18</f>
        <v>0</v>
      </c>
      <c r="H18" s="9">
        <v>5</v>
      </c>
      <c r="I18" s="9" t="str">
        <f t="shared" si="0"/>
        <v/>
      </c>
      <c r="J18" s="9" t="str">
        <f t="shared" si="1"/>
        <v/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11" customFormat="1" ht="24" x14ac:dyDescent="0.2">
      <c r="A19" s="25" t="s">
        <v>50</v>
      </c>
      <c r="B19" s="1" t="s">
        <v>28</v>
      </c>
      <c r="C19" s="24"/>
      <c r="D19" s="8"/>
      <c r="E19" s="8" t="s">
        <v>49</v>
      </c>
      <c r="F19" s="9">
        <v>1</v>
      </c>
      <c r="G19" s="10">
        <f t="shared" si="4"/>
        <v>0</v>
      </c>
      <c r="H19" s="9">
        <v>5</v>
      </c>
      <c r="I19" s="9" t="str">
        <f t="shared" si="0"/>
        <v/>
      </c>
      <c r="J19" s="9" t="str">
        <f t="shared" si="1"/>
        <v/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11" customFormat="1" ht="67.150000000000006" customHeight="1" x14ac:dyDescent="0.2">
      <c r="A20" s="25" t="s">
        <v>51</v>
      </c>
      <c r="B20" s="2" t="s">
        <v>52</v>
      </c>
      <c r="C20" s="24"/>
      <c r="D20" s="8" t="s">
        <v>53</v>
      </c>
      <c r="E20" s="8" t="s">
        <v>54</v>
      </c>
      <c r="F20" s="9">
        <v>0</v>
      </c>
      <c r="G20" s="10">
        <f t="shared" si="4"/>
        <v>0</v>
      </c>
      <c r="H20" s="9">
        <v>3</v>
      </c>
      <c r="I20" s="9" t="str">
        <f t="shared" si="0"/>
        <v/>
      </c>
      <c r="J20" s="9" t="str">
        <f t="shared" si="1"/>
        <v/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11" customFormat="1" ht="61.15" customHeight="1" x14ac:dyDescent="0.2">
      <c r="A21" s="25" t="s">
        <v>71</v>
      </c>
      <c r="B21" s="2" t="s">
        <v>55</v>
      </c>
      <c r="C21" s="24"/>
      <c r="D21" s="8"/>
      <c r="E21" s="8" t="s">
        <v>56</v>
      </c>
      <c r="F21" s="9">
        <v>1</v>
      </c>
      <c r="G21" s="10">
        <f t="shared" si="4"/>
        <v>0</v>
      </c>
      <c r="H21" s="9">
        <v>1</v>
      </c>
      <c r="I21" s="9" t="str">
        <f t="shared" si="0"/>
        <v/>
      </c>
      <c r="J21" s="9" t="str">
        <f t="shared" si="1"/>
        <v/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11" customFormat="1" ht="24.75" thickBot="1" x14ac:dyDescent="0.25">
      <c r="A22" s="30" t="s">
        <v>72</v>
      </c>
      <c r="B22" s="31" t="s">
        <v>28</v>
      </c>
      <c r="C22" s="32"/>
      <c r="D22" s="8"/>
      <c r="E22" s="10"/>
      <c r="F22" s="9">
        <v>1</v>
      </c>
      <c r="G22" s="10">
        <f t="shared" si="4"/>
        <v>0</v>
      </c>
      <c r="H22" s="9">
        <v>5</v>
      </c>
      <c r="I22" s="9" t="str">
        <f t="shared" si="0"/>
        <v/>
      </c>
      <c r="J22" s="9" t="str">
        <f t="shared" si="1"/>
        <v/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11" customFormat="1" ht="23.45" customHeight="1" thickBot="1" x14ac:dyDescent="0.3">
      <c r="A23" s="13"/>
      <c r="B23" s="33" t="s">
        <v>60</v>
      </c>
      <c r="C23" s="33" t="e">
        <f>J24</f>
        <v>#DIV/0!</v>
      </c>
      <c r="D23" s="8"/>
      <c r="E23" s="8" t="s">
        <v>57</v>
      </c>
      <c r="F23" s="10"/>
      <c r="G23" s="10" t="s">
        <v>58</v>
      </c>
      <c r="H23" s="9">
        <f t="shared" ref="H23:J23" si="5">SUM(H2:H22)</f>
        <v>52</v>
      </c>
      <c r="I23" s="9">
        <f t="shared" si="5"/>
        <v>0</v>
      </c>
      <c r="J23" s="9">
        <f t="shared" si="5"/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22.5" customHeight="1" x14ac:dyDescent="0.25">
      <c r="A24" s="16"/>
      <c r="B24" s="16"/>
      <c r="C24" s="17"/>
      <c r="D24" s="18"/>
      <c r="E24" s="18" t="s">
        <v>59</v>
      </c>
      <c r="F24" s="6"/>
      <c r="G24" s="6"/>
      <c r="H24" s="19"/>
      <c r="I24" s="19" t="s">
        <v>60</v>
      </c>
      <c r="J24" s="19" t="e">
        <f>J23/I23</f>
        <v>#DIV/0!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 customHeight="1" x14ac:dyDescent="0.25">
      <c r="A25" s="16"/>
      <c r="B25" s="16"/>
      <c r="C25" s="16"/>
      <c r="D25" s="18"/>
      <c r="E25" s="18" t="s">
        <v>61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 x14ac:dyDescent="0.25">
      <c r="A26" s="16"/>
      <c r="B26" s="16"/>
      <c r="C26" s="16"/>
      <c r="D26" s="18"/>
      <c r="E26" s="1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 x14ac:dyDescent="0.25">
      <c r="A27" s="16"/>
      <c r="B27" s="16"/>
      <c r="C27" s="16"/>
      <c r="D27" s="18"/>
      <c r="E27" s="1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 x14ac:dyDescent="0.25">
      <c r="A28" s="16"/>
      <c r="B28" s="16"/>
      <c r="C28" s="16"/>
      <c r="D28" s="18"/>
      <c r="E28" s="1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 x14ac:dyDescent="0.25">
      <c r="A29" s="16"/>
      <c r="B29" s="16"/>
      <c r="C29" s="16"/>
      <c r="D29" s="18"/>
      <c r="E29" s="1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 x14ac:dyDescent="0.25">
      <c r="A30" s="16"/>
      <c r="B30" s="16"/>
      <c r="C30" s="16"/>
      <c r="D30" s="18"/>
      <c r="E30" s="1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 x14ac:dyDescent="0.25">
      <c r="A31" s="16"/>
      <c r="B31" s="16"/>
      <c r="C31" s="16"/>
      <c r="D31" s="18"/>
      <c r="E31" s="1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 x14ac:dyDescent="0.25">
      <c r="A32" s="16"/>
      <c r="B32" s="16"/>
      <c r="C32" s="16"/>
      <c r="D32" s="18"/>
      <c r="E32" s="1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 x14ac:dyDescent="0.25">
      <c r="A33" s="16"/>
      <c r="B33" s="16"/>
      <c r="C33" s="16"/>
      <c r="D33" s="18"/>
      <c r="E33" s="1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 x14ac:dyDescent="0.25">
      <c r="A34" s="16"/>
      <c r="B34" s="16"/>
      <c r="C34" s="16"/>
      <c r="D34" s="18"/>
      <c r="E34" s="1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 x14ac:dyDescent="0.25">
      <c r="A35" s="16"/>
      <c r="B35" s="16"/>
      <c r="C35" s="16"/>
      <c r="D35" s="18"/>
      <c r="E35" s="1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 x14ac:dyDescent="0.25">
      <c r="A36" s="16"/>
      <c r="B36" s="16"/>
      <c r="C36" s="16"/>
      <c r="D36" s="18"/>
      <c r="E36" s="1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 x14ac:dyDescent="0.25">
      <c r="A37" s="16"/>
      <c r="B37" s="16"/>
      <c r="C37" s="16"/>
      <c r="D37" s="18"/>
      <c r="E37" s="1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 x14ac:dyDescent="0.25">
      <c r="A38" s="16"/>
      <c r="B38" s="16"/>
      <c r="C38" s="16"/>
      <c r="D38" s="18"/>
      <c r="E38" s="18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 x14ac:dyDescent="0.25">
      <c r="A39" s="16"/>
      <c r="B39" s="16"/>
      <c r="C39" s="16"/>
      <c r="D39" s="18"/>
      <c r="E39" s="1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 x14ac:dyDescent="0.25">
      <c r="A40" s="16"/>
      <c r="B40" s="16"/>
      <c r="C40" s="16"/>
      <c r="D40" s="18"/>
      <c r="E40" s="1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 x14ac:dyDescent="0.25">
      <c r="A41" s="16"/>
      <c r="B41" s="16"/>
      <c r="C41" s="16"/>
      <c r="D41" s="18"/>
      <c r="E41" s="1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 x14ac:dyDescent="0.25">
      <c r="A42" s="16"/>
      <c r="B42" s="16"/>
      <c r="C42" s="16"/>
      <c r="D42" s="18"/>
      <c r="E42" s="1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 x14ac:dyDescent="0.25">
      <c r="A43" s="16"/>
      <c r="B43" s="16"/>
      <c r="C43" s="16"/>
      <c r="D43" s="18"/>
      <c r="E43" s="1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 x14ac:dyDescent="0.25">
      <c r="A44" s="16"/>
      <c r="B44" s="16"/>
      <c r="C44" s="16"/>
      <c r="D44" s="18"/>
      <c r="E44" s="1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 x14ac:dyDescent="0.25">
      <c r="A45" s="16"/>
      <c r="B45" s="16"/>
      <c r="C45" s="16"/>
      <c r="D45" s="18"/>
      <c r="E45" s="1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 x14ac:dyDescent="0.25">
      <c r="A46" s="16"/>
      <c r="B46" s="16"/>
      <c r="C46" s="16"/>
      <c r="D46" s="18"/>
      <c r="E46" s="1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 x14ac:dyDescent="0.25">
      <c r="A47" s="16"/>
      <c r="B47" s="16"/>
      <c r="C47" s="16"/>
      <c r="D47" s="18"/>
      <c r="E47" s="1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 x14ac:dyDescent="0.25">
      <c r="A48" s="16"/>
      <c r="B48" s="16"/>
      <c r="C48" s="16"/>
      <c r="D48" s="18"/>
      <c r="E48" s="1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 x14ac:dyDescent="0.25">
      <c r="A49" s="16"/>
      <c r="B49" s="16"/>
      <c r="C49" s="16"/>
      <c r="D49" s="18"/>
      <c r="E49" s="1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 x14ac:dyDescent="0.25">
      <c r="A50" s="16"/>
      <c r="B50" s="16"/>
      <c r="C50" s="16"/>
      <c r="D50" s="18"/>
      <c r="E50" s="1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 x14ac:dyDescent="0.25">
      <c r="A51" s="16"/>
      <c r="B51" s="16"/>
      <c r="C51" s="16"/>
      <c r="D51" s="18"/>
      <c r="E51" s="1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 x14ac:dyDescent="0.25">
      <c r="A52" s="16"/>
      <c r="B52" s="16"/>
      <c r="C52" s="16"/>
      <c r="D52" s="18"/>
      <c r="E52" s="1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 x14ac:dyDescent="0.25">
      <c r="A53" s="16"/>
      <c r="B53" s="16"/>
      <c r="C53" s="16"/>
      <c r="D53" s="18"/>
      <c r="E53" s="1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 x14ac:dyDescent="0.25">
      <c r="A54" s="16"/>
      <c r="B54" s="16"/>
      <c r="C54" s="16"/>
      <c r="D54" s="18"/>
      <c r="E54" s="1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 x14ac:dyDescent="0.25">
      <c r="A55" s="16"/>
      <c r="B55" s="16"/>
      <c r="C55" s="16"/>
      <c r="D55" s="18"/>
      <c r="E55" s="1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 x14ac:dyDescent="0.25">
      <c r="A56" s="16"/>
      <c r="B56" s="16"/>
      <c r="C56" s="16"/>
      <c r="D56" s="18"/>
      <c r="E56" s="1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 x14ac:dyDescent="0.25">
      <c r="A57" s="16"/>
      <c r="B57" s="16"/>
      <c r="C57" s="16"/>
      <c r="D57" s="18"/>
      <c r="E57" s="1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 x14ac:dyDescent="0.25">
      <c r="A58" s="16"/>
      <c r="B58" s="16"/>
      <c r="C58" s="16"/>
      <c r="D58" s="18"/>
      <c r="E58" s="1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 x14ac:dyDescent="0.25">
      <c r="A59" s="16"/>
      <c r="B59" s="16"/>
      <c r="C59" s="16"/>
      <c r="D59" s="18"/>
      <c r="E59" s="1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 x14ac:dyDescent="0.25">
      <c r="A60" s="16"/>
      <c r="B60" s="16"/>
      <c r="C60" s="16"/>
      <c r="D60" s="18"/>
      <c r="E60" s="1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 x14ac:dyDescent="0.25">
      <c r="A61" s="16"/>
      <c r="B61" s="16"/>
      <c r="C61" s="16"/>
      <c r="D61" s="18"/>
      <c r="E61" s="1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 x14ac:dyDescent="0.25">
      <c r="A62" s="16"/>
      <c r="B62" s="16"/>
      <c r="C62" s="16"/>
      <c r="D62" s="18"/>
      <c r="E62" s="1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</sheetData>
  <conditionalFormatting sqref="C23">
    <cfRule type="cellIs" dxfId="90" priority="22" operator="greaterThan">
      <formula>0.85</formula>
    </cfRule>
    <cfRule type="cellIs" dxfId="91" priority="23" operator="between">
      <formula>0</formula>
      <formula>0.85</formula>
    </cfRule>
  </conditionalFormatting>
  <conditionalFormatting sqref="C18">
    <cfRule type="cellIs" dxfId="89" priority="21" operator="equal">
      <formula>0</formula>
    </cfRule>
  </conditionalFormatting>
  <conditionalFormatting sqref="C22">
    <cfRule type="cellIs" dxfId="87" priority="16" operator="equal">
      <formula>0</formula>
    </cfRule>
    <cfRule type="cellIs" dxfId="88" priority="20" operator="equal">
      <formula>0</formula>
    </cfRule>
  </conditionalFormatting>
  <conditionalFormatting sqref="C19">
    <cfRule type="cellIs" dxfId="86" priority="19" operator="equal">
      <formula>0</formula>
    </cfRule>
  </conditionalFormatting>
  <conditionalFormatting sqref="C20">
    <cfRule type="cellIs" dxfId="85" priority="18" operator="equal">
      <formula>0</formula>
    </cfRule>
  </conditionalFormatting>
  <conditionalFormatting sqref="C21">
    <cfRule type="cellIs" dxfId="84" priority="17" operator="equal">
      <formula>0</formula>
    </cfRule>
  </conditionalFormatting>
  <conditionalFormatting sqref="C17">
    <cfRule type="cellIs" dxfId="83" priority="15" operator="greaterThan">
      <formula>1</formula>
    </cfRule>
  </conditionalFormatting>
  <conditionalFormatting sqref="C14">
    <cfRule type="cellIs" dxfId="81" priority="13" operator="equal">
      <formula>0.25</formula>
    </cfRule>
    <cfRule type="cellIs" dxfId="82" priority="14" operator="equal">
      <formula>0</formula>
    </cfRule>
  </conditionalFormatting>
  <conditionalFormatting sqref="C13">
    <cfRule type="cellIs" dxfId="80" priority="12" operator="equal">
      <formula>0</formula>
    </cfRule>
  </conditionalFormatting>
  <conditionalFormatting sqref="C12">
    <cfRule type="cellIs" dxfId="78" priority="10" operator="between">
      <formula>0.2</formula>
      <formula>0.4</formula>
    </cfRule>
    <cfRule type="cellIs" dxfId="79" priority="11" operator="lessThan">
      <formula>0.2</formula>
    </cfRule>
  </conditionalFormatting>
  <conditionalFormatting sqref="C11">
    <cfRule type="cellIs" dxfId="76" priority="8" operator="equal">
      <formula>0</formula>
    </cfRule>
    <cfRule type="cellIs" dxfId="77" priority="9" operator="equal">
      <formula>0.5</formula>
    </cfRule>
  </conditionalFormatting>
  <conditionalFormatting sqref="C9">
    <cfRule type="cellIs" dxfId="75" priority="7" operator="equal">
      <formula>0</formula>
    </cfRule>
  </conditionalFormatting>
  <conditionalFormatting sqref="C8">
    <cfRule type="cellIs" dxfId="73" priority="5" operator="equal">
      <formula>0.75</formula>
    </cfRule>
    <cfRule type="cellIs" dxfId="74" priority="6" operator="equal">
      <formula>0.5</formula>
    </cfRule>
  </conditionalFormatting>
  <conditionalFormatting sqref="C6">
    <cfRule type="cellIs" dxfId="71" priority="3" operator="equal">
      <formula>0.75</formula>
    </cfRule>
    <cfRule type="cellIs" dxfId="72" priority="4" operator="equal">
      <formula>0</formula>
    </cfRule>
  </conditionalFormatting>
  <conditionalFormatting sqref="C16">
    <cfRule type="cellIs" dxfId="69" priority="1" operator="equal">
      <formula>0.2</formula>
    </cfRule>
    <cfRule type="cellIs" dxfId="70" priority="2" operator="equal">
      <formula>0.6</formula>
    </cfRule>
  </conditionalFormatting>
  <hyperlinks>
    <hyperlink ref="D13" r:id="rId1"/>
    <hyperlink ref="D14" r:id="rId2"/>
    <hyperlink ref="D15" r:id="rId3"/>
    <hyperlink ref="D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86"/>
  <sheetViews>
    <sheetView tabSelected="1" workbookViewId="0">
      <pane ySplit="1" topLeftCell="A5" activePane="bottomLeft" state="frozen"/>
      <selection pane="bottomLeft"/>
    </sheetView>
  </sheetViews>
  <sheetFormatPr defaultColWidth="12.625" defaultRowHeight="15" customHeight="1" x14ac:dyDescent="0.2"/>
  <cols>
    <col min="1" max="1" width="40.375" style="7" customWidth="1"/>
    <col min="2" max="2" width="56.25" style="7" customWidth="1"/>
    <col min="3" max="3" width="23.375" style="7" customWidth="1"/>
    <col min="4" max="10" width="23.375" style="7" hidden="1" customWidth="1"/>
    <col min="11" max="11" width="12.625" style="7" customWidth="1"/>
    <col min="12" max="16384" width="12.625" style="7"/>
  </cols>
  <sheetData>
    <row r="1" spans="1:25" ht="43.15" customHeight="1" x14ac:dyDescent="0.4">
      <c r="A1" s="20" t="s">
        <v>0</v>
      </c>
      <c r="B1" s="21" t="s">
        <v>1</v>
      </c>
      <c r="C1" s="2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11" customFormat="1" ht="19.899999999999999" customHeight="1" x14ac:dyDescent="0.2">
      <c r="A2" s="23" t="s">
        <v>73</v>
      </c>
      <c r="B2" s="1" t="s">
        <v>10</v>
      </c>
      <c r="C2" s="24">
        <v>21.8</v>
      </c>
      <c r="D2" s="8" t="s">
        <v>11</v>
      </c>
      <c r="E2" s="8" t="s">
        <v>12</v>
      </c>
      <c r="F2" s="9">
        <v>0.625</v>
      </c>
      <c r="G2" s="10">
        <f>IF(ISBLANK(C2),"",IF(C2&lt;10,1,IF(C2&lt;15,0.875,IF(C2&lt;25,0.625,IF(C2&lt;30,0.5,0)))))</f>
        <v>0.625</v>
      </c>
      <c r="H2" s="9">
        <v>1</v>
      </c>
      <c r="I2" s="9">
        <f t="shared" ref="I2:I22" si="0">IF(C2&lt;&gt;"",H2,"")</f>
        <v>1</v>
      </c>
      <c r="J2" s="9">
        <f t="shared" ref="J2:J22" si="1">IF(C2&lt;&gt;"",G2*I2,"")</f>
        <v>0.625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1" customFormat="1" ht="19.899999999999999" customHeight="1" x14ac:dyDescent="0.2">
      <c r="A3" s="23" t="s">
        <v>13</v>
      </c>
      <c r="B3" s="1" t="s">
        <v>14</v>
      </c>
      <c r="C3" s="24">
        <v>520</v>
      </c>
      <c r="D3" s="8" t="s">
        <v>11</v>
      </c>
      <c r="E3" s="8" t="s">
        <v>15</v>
      </c>
      <c r="F3" s="9">
        <v>0.5</v>
      </c>
      <c r="G3" s="10">
        <f>IF(ISBLANK(C3),"",IF(C3&lt;200,1,IF(C3&lt;300,0.875,IF(C3&lt;500,0.625,IF(C3&lt;600,0.5,0)))))</f>
        <v>0.5</v>
      </c>
      <c r="H3" s="9">
        <v>1</v>
      </c>
      <c r="I3" s="9">
        <f t="shared" si="0"/>
        <v>1</v>
      </c>
      <c r="J3" s="9">
        <f t="shared" si="1"/>
        <v>0.5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1" customFormat="1" ht="19.899999999999999" customHeight="1" x14ac:dyDescent="0.2">
      <c r="A4" s="23" t="s">
        <v>74</v>
      </c>
      <c r="B4" s="1" t="s">
        <v>16</v>
      </c>
      <c r="C4" s="24"/>
      <c r="D4" s="8" t="s">
        <v>11</v>
      </c>
      <c r="E4" s="8" t="s">
        <v>17</v>
      </c>
      <c r="F4" s="10"/>
      <c r="G4" s="10" t="str">
        <f>IF(ISBLANK(C4),"",IF(F4&lt;2,1,IF(F4&lt;5,0.875,IF(F4&lt;10,0.625,IF(F4&lt;15,0.5,0)))))</f>
        <v/>
      </c>
      <c r="H4" s="9">
        <v>1</v>
      </c>
      <c r="I4" s="9" t="str">
        <f t="shared" si="0"/>
        <v/>
      </c>
      <c r="J4" s="9" t="str">
        <f t="shared" si="1"/>
        <v/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11" customFormat="1" ht="19.899999999999999" customHeight="1" x14ac:dyDescent="0.2">
      <c r="A5" s="23" t="s">
        <v>18</v>
      </c>
      <c r="B5" s="1" t="s">
        <v>19</v>
      </c>
      <c r="C5" s="24">
        <v>2.61</v>
      </c>
      <c r="D5" s="8" t="s">
        <v>11</v>
      </c>
      <c r="E5" s="8" t="s">
        <v>20</v>
      </c>
      <c r="F5" s="9">
        <v>0.5</v>
      </c>
      <c r="G5" s="10">
        <f>IF(ISBLANK(C5),"",IF(C5&lt;2,0,IF(C5&lt;3,0.5,IF(C5&lt;4,0.625,IF(C5&lt;6,0.875,1)))))</f>
        <v>0.5</v>
      </c>
      <c r="H5" s="9">
        <v>1</v>
      </c>
      <c r="I5" s="9">
        <f t="shared" si="0"/>
        <v>1</v>
      </c>
      <c r="J5" s="9">
        <f t="shared" si="1"/>
        <v>0.5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1" customFormat="1" ht="60" x14ac:dyDescent="0.2">
      <c r="A6" s="25" t="s">
        <v>21</v>
      </c>
      <c r="B6" s="1" t="s">
        <v>65</v>
      </c>
      <c r="C6" s="24">
        <v>1</v>
      </c>
      <c r="D6" s="8"/>
      <c r="E6" s="8" t="s">
        <v>22</v>
      </c>
      <c r="F6" s="9">
        <v>1</v>
      </c>
      <c r="G6" s="10">
        <f>C6</f>
        <v>1</v>
      </c>
      <c r="H6" s="9">
        <v>3</v>
      </c>
      <c r="I6" s="9">
        <f t="shared" si="0"/>
        <v>3</v>
      </c>
      <c r="J6" s="9">
        <f t="shared" si="1"/>
        <v>3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11" customFormat="1" ht="19.899999999999999" customHeight="1" x14ac:dyDescent="0.2">
      <c r="A7" s="25" t="s">
        <v>23</v>
      </c>
      <c r="B7" s="1" t="s">
        <v>24</v>
      </c>
      <c r="C7" s="24">
        <v>100</v>
      </c>
      <c r="D7" s="8"/>
      <c r="E7" s="8" t="s">
        <v>66</v>
      </c>
      <c r="F7" s="9">
        <v>1</v>
      </c>
      <c r="G7" s="10">
        <f>IF(C7&gt;0,1,0)</f>
        <v>1</v>
      </c>
      <c r="H7" s="9">
        <v>3</v>
      </c>
      <c r="I7" s="9">
        <f t="shared" si="0"/>
        <v>3</v>
      </c>
      <c r="J7" s="9">
        <f t="shared" si="1"/>
        <v>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11" customFormat="1" ht="72" x14ac:dyDescent="0.2">
      <c r="A8" s="25" t="s">
        <v>25</v>
      </c>
      <c r="B8" s="1" t="s">
        <v>26</v>
      </c>
      <c r="C8" s="24">
        <v>0.5</v>
      </c>
      <c r="D8" s="8"/>
      <c r="E8" s="8" t="s">
        <v>27</v>
      </c>
      <c r="F8" s="9">
        <v>0.5</v>
      </c>
      <c r="G8" s="10">
        <f t="shared" ref="G8:G9" si="2">C8</f>
        <v>0.5</v>
      </c>
      <c r="H8" s="9">
        <v>3</v>
      </c>
      <c r="I8" s="9">
        <f t="shared" si="0"/>
        <v>3</v>
      </c>
      <c r="J8" s="9">
        <f t="shared" si="1"/>
        <v>1.5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11" customFormat="1" ht="24" x14ac:dyDescent="0.2">
      <c r="A9" s="25" t="s">
        <v>67</v>
      </c>
      <c r="B9" s="1" t="s">
        <v>28</v>
      </c>
      <c r="C9" s="24">
        <v>1</v>
      </c>
      <c r="D9" s="8"/>
      <c r="E9" s="8" t="s">
        <v>29</v>
      </c>
      <c r="F9" s="9">
        <v>1</v>
      </c>
      <c r="G9" s="10">
        <f t="shared" si="2"/>
        <v>1</v>
      </c>
      <c r="H9" s="9">
        <v>1</v>
      </c>
      <c r="I9" s="9">
        <f t="shared" si="0"/>
        <v>1</v>
      </c>
      <c r="J9" s="9">
        <f t="shared" si="1"/>
        <v>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11" customFormat="1" ht="24" customHeight="1" x14ac:dyDescent="0.2">
      <c r="A10" s="25" t="s">
        <v>30</v>
      </c>
      <c r="B10" s="2" t="s">
        <v>31</v>
      </c>
      <c r="C10" s="24">
        <v>67</v>
      </c>
      <c r="D10" s="8"/>
      <c r="E10" s="8"/>
      <c r="F10" s="10"/>
      <c r="G10" s="10"/>
      <c r="H10" s="10"/>
      <c r="I10" s="9">
        <f t="shared" si="0"/>
        <v>0</v>
      </c>
      <c r="J10" s="9">
        <f t="shared" si="1"/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11" customFormat="1" ht="84" x14ac:dyDescent="0.2">
      <c r="A11" s="25" t="s">
        <v>32</v>
      </c>
      <c r="B11" s="2" t="s">
        <v>33</v>
      </c>
      <c r="C11" s="24">
        <v>0.5</v>
      </c>
      <c r="D11" s="12"/>
      <c r="E11" s="8" t="s">
        <v>34</v>
      </c>
      <c r="F11" s="9">
        <v>0.5</v>
      </c>
      <c r="G11" s="10">
        <f>C11</f>
        <v>0.5</v>
      </c>
      <c r="H11" s="9">
        <v>1</v>
      </c>
      <c r="I11" s="9">
        <f t="shared" si="0"/>
        <v>1</v>
      </c>
      <c r="J11" s="9">
        <f t="shared" si="1"/>
        <v>0.5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11" customFormat="1" ht="24" x14ac:dyDescent="0.2">
      <c r="A12" s="25" t="s">
        <v>35</v>
      </c>
      <c r="B12" s="2" t="s">
        <v>36</v>
      </c>
      <c r="C12" s="26">
        <v>0.67</v>
      </c>
      <c r="D12" s="8" t="s">
        <v>37</v>
      </c>
      <c r="E12" s="13" t="s">
        <v>38</v>
      </c>
      <c r="F12" s="9">
        <v>1</v>
      </c>
      <c r="G12" s="10">
        <f>IF(C12&lt;0.2,0,IF(C12&lt;0.4,0.1,IF(C12&lt;0.6,0.75,1)))</f>
        <v>1</v>
      </c>
      <c r="H12" s="9">
        <v>5</v>
      </c>
      <c r="I12" s="9">
        <f t="shared" si="0"/>
        <v>5</v>
      </c>
      <c r="J12" s="9">
        <f t="shared" si="1"/>
        <v>5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11" customFormat="1" ht="75" customHeight="1" x14ac:dyDescent="0.2">
      <c r="A13" s="23" t="s">
        <v>68</v>
      </c>
      <c r="B13" s="1" t="s">
        <v>28</v>
      </c>
      <c r="C13" s="24">
        <v>1</v>
      </c>
      <c r="D13" s="12" t="s">
        <v>39</v>
      </c>
      <c r="E13" s="8" t="s">
        <v>40</v>
      </c>
      <c r="F13" s="9">
        <v>1</v>
      </c>
      <c r="G13" s="10">
        <f t="shared" ref="G13:G16" si="3">C13</f>
        <v>1</v>
      </c>
      <c r="H13" s="9">
        <v>2</v>
      </c>
      <c r="I13" s="9">
        <f t="shared" si="0"/>
        <v>2</v>
      </c>
      <c r="J13" s="9">
        <f t="shared" si="1"/>
        <v>2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11" customFormat="1" ht="61.9" customHeight="1" x14ac:dyDescent="0.2">
      <c r="A14" s="27" t="s">
        <v>69</v>
      </c>
      <c r="B14" s="1" t="s">
        <v>41</v>
      </c>
      <c r="C14" s="28">
        <v>0</v>
      </c>
      <c r="D14" s="12" t="s">
        <v>39</v>
      </c>
      <c r="E14" s="13" t="s">
        <v>42</v>
      </c>
      <c r="F14" s="9">
        <v>0</v>
      </c>
      <c r="G14" s="10">
        <f t="shared" si="3"/>
        <v>0</v>
      </c>
      <c r="H14" s="9">
        <v>5</v>
      </c>
      <c r="I14" s="9">
        <f t="shared" si="0"/>
        <v>5</v>
      </c>
      <c r="J14" s="9">
        <f t="shared" si="1"/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11" customFormat="1" ht="24" x14ac:dyDescent="0.2">
      <c r="A15" s="25" t="s">
        <v>70</v>
      </c>
      <c r="B15" s="1" t="s">
        <v>28</v>
      </c>
      <c r="C15" s="24">
        <v>1</v>
      </c>
      <c r="D15" s="14" t="s">
        <v>43</v>
      </c>
      <c r="E15" s="8" t="s">
        <v>40</v>
      </c>
      <c r="F15" s="9">
        <v>1</v>
      </c>
      <c r="G15" s="10">
        <f t="shared" si="3"/>
        <v>1</v>
      </c>
      <c r="H15" s="9">
        <v>1</v>
      </c>
      <c r="I15" s="9">
        <f t="shared" si="0"/>
        <v>1</v>
      </c>
      <c r="J15" s="9">
        <f t="shared" si="1"/>
        <v>1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1" customFormat="1" ht="48" x14ac:dyDescent="0.2">
      <c r="A16" s="25" t="s">
        <v>44</v>
      </c>
      <c r="B16" s="1" t="s">
        <v>45</v>
      </c>
      <c r="C16" s="29">
        <v>1</v>
      </c>
      <c r="D16" s="12" t="s">
        <v>46</v>
      </c>
      <c r="E16" s="13" t="s">
        <v>47</v>
      </c>
      <c r="F16" s="9">
        <v>1</v>
      </c>
      <c r="G16" s="10">
        <f t="shared" si="3"/>
        <v>1</v>
      </c>
      <c r="H16" s="9">
        <v>3</v>
      </c>
      <c r="I16" s="9">
        <f t="shared" si="0"/>
        <v>3</v>
      </c>
      <c r="J16" s="9">
        <f t="shared" si="1"/>
        <v>3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11" customFormat="1" ht="12" x14ac:dyDescent="0.2">
      <c r="A17" s="25" t="s">
        <v>62</v>
      </c>
      <c r="B17" s="1" t="s">
        <v>63</v>
      </c>
      <c r="C17" s="24">
        <v>2.1</v>
      </c>
      <c r="D17" s="8"/>
      <c r="E17" s="8" t="s">
        <v>64</v>
      </c>
      <c r="F17" s="15">
        <v>1</v>
      </c>
      <c r="G17" s="10">
        <f>IF(ISBLANK(C17),"",IF(C17&lt;1,1,0))</f>
        <v>0</v>
      </c>
      <c r="H17" s="9">
        <v>2</v>
      </c>
      <c r="I17" s="9">
        <f t="shared" si="0"/>
        <v>2</v>
      </c>
      <c r="J17" s="9">
        <f t="shared" si="1"/>
        <v>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1" customFormat="1" ht="24" x14ac:dyDescent="0.2">
      <c r="A18" s="25" t="s">
        <v>48</v>
      </c>
      <c r="B18" s="1" t="s">
        <v>28</v>
      </c>
      <c r="C18" s="24">
        <v>0</v>
      </c>
      <c r="D18" s="8"/>
      <c r="E18" s="13" t="s">
        <v>49</v>
      </c>
      <c r="F18" s="9">
        <v>0</v>
      </c>
      <c r="G18" s="10">
        <f t="shared" ref="G18:G19" si="4">C18</f>
        <v>0</v>
      </c>
      <c r="H18" s="9">
        <v>5</v>
      </c>
      <c r="I18" s="9">
        <f t="shared" si="0"/>
        <v>5</v>
      </c>
      <c r="J18" s="9">
        <f t="shared" si="1"/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11" customFormat="1" ht="24" x14ac:dyDescent="0.2">
      <c r="A19" s="25" t="s">
        <v>50</v>
      </c>
      <c r="B19" s="1" t="s">
        <v>28</v>
      </c>
      <c r="C19" s="24">
        <v>1</v>
      </c>
      <c r="D19" s="8"/>
      <c r="E19" s="8" t="s">
        <v>49</v>
      </c>
      <c r="F19" s="9">
        <v>1</v>
      </c>
      <c r="G19" s="10">
        <f t="shared" si="4"/>
        <v>1</v>
      </c>
      <c r="H19" s="9">
        <v>5</v>
      </c>
      <c r="I19" s="9">
        <f t="shared" si="0"/>
        <v>5</v>
      </c>
      <c r="J19" s="9">
        <f t="shared" si="1"/>
        <v>5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11" customFormat="1" ht="67.150000000000006" customHeight="1" x14ac:dyDescent="0.2">
      <c r="A20" s="25" t="s">
        <v>51</v>
      </c>
      <c r="B20" s="2" t="s">
        <v>52</v>
      </c>
      <c r="C20" s="24">
        <v>0</v>
      </c>
      <c r="D20" s="8" t="s">
        <v>53</v>
      </c>
      <c r="E20" s="8" t="s">
        <v>54</v>
      </c>
      <c r="F20" s="9">
        <v>0</v>
      </c>
      <c r="G20" s="10">
        <f t="shared" ref="G20:G22" si="5">C20</f>
        <v>0</v>
      </c>
      <c r="H20" s="9">
        <v>3</v>
      </c>
      <c r="I20" s="9">
        <f t="shared" si="0"/>
        <v>3</v>
      </c>
      <c r="J20" s="9">
        <f t="shared" si="1"/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11" customFormat="1" ht="61.15" customHeight="1" x14ac:dyDescent="0.2">
      <c r="A21" s="25" t="s">
        <v>71</v>
      </c>
      <c r="B21" s="2" t="s">
        <v>55</v>
      </c>
      <c r="C21" s="24">
        <v>0</v>
      </c>
      <c r="D21" s="8"/>
      <c r="E21" s="8" t="s">
        <v>56</v>
      </c>
      <c r="F21" s="9">
        <v>1</v>
      </c>
      <c r="G21" s="10">
        <f t="shared" si="5"/>
        <v>0</v>
      </c>
      <c r="H21" s="9">
        <v>1</v>
      </c>
      <c r="I21" s="9">
        <f t="shared" si="0"/>
        <v>1</v>
      </c>
      <c r="J21" s="9">
        <f t="shared" si="1"/>
        <v>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11" customFormat="1" ht="24.75" thickBot="1" x14ac:dyDescent="0.25">
      <c r="A22" s="30" t="s">
        <v>72</v>
      </c>
      <c r="B22" s="31" t="s">
        <v>28</v>
      </c>
      <c r="C22" s="32">
        <v>1</v>
      </c>
      <c r="D22" s="8"/>
      <c r="E22" s="10"/>
      <c r="F22" s="9">
        <v>1</v>
      </c>
      <c r="G22" s="10">
        <f t="shared" si="5"/>
        <v>1</v>
      </c>
      <c r="H22" s="9">
        <v>5</v>
      </c>
      <c r="I22" s="9">
        <f t="shared" si="0"/>
        <v>5</v>
      </c>
      <c r="J22" s="9">
        <f t="shared" si="1"/>
        <v>5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11" customFormat="1" ht="23.45" customHeight="1" thickBot="1" x14ac:dyDescent="0.3">
      <c r="A23" s="13"/>
      <c r="B23" s="33" t="s">
        <v>60</v>
      </c>
      <c r="C23" s="33">
        <f>J24</f>
        <v>0.62009803921568629</v>
      </c>
      <c r="D23" s="8"/>
      <c r="E23" s="8" t="s">
        <v>57</v>
      </c>
      <c r="F23" s="10"/>
      <c r="G23" s="10" t="s">
        <v>58</v>
      </c>
      <c r="H23" s="9">
        <f t="shared" ref="H23:J23" si="6">SUM(H2:H22)</f>
        <v>52</v>
      </c>
      <c r="I23" s="9">
        <f t="shared" si="6"/>
        <v>51</v>
      </c>
      <c r="J23" s="9">
        <f t="shared" si="6"/>
        <v>31.625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22.5" customHeight="1" x14ac:dyDescent="0.25">
      <c r="A24" s="16"/>
      <c r="B24" s="16"/>
      <c r="C24" s="17"/>
      <c r="D24" s="18"/>
      <c r="E24" s="18" t="s">
        <v>59</v>
      </c>
      <c r="F24" s="6"/>
      <c r="G24" s="6"/>
      <c r="H24" s="19"/>
      <c r="I24" s="19" t="s">
        <v>60</v>
      </c>
      <c r="J24" s="19">
        <f>J23/I23</f>
        <v>0.62009803921568629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 customHeight="1" x14ac:dyDescent="0.25">
      <c r="A25" s="16"/>
      <c r="B25" s="16"/>
      <c r="C25" s="16"/>
      <c r="D25" s="18"/>
      <c r="E25" s="18" t="s">
        <v>61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 x14ac:dyDescent="0.25">
      <c r="A26" s="16"/>
      <c r="B26" s="16"/>
      <c r="C26" s="16"/>
      <c r="D26" s="18"/>
      <c r="E26" s="1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 x14ac:dyDescent="0.25">
      <c r="A27" s="16"/>
      <c r="B27" s="16"/>
      <c r="C27" s="16"/>
      <c r="D27" s="18"/>
      <c r="E27" s="1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 x14ac:dyDescent="0.25">
      <c r="A28" s="16"/>
      <c r="B28" s="16"/>
      <c r="C28" s="16"/>
      <c r="D28" s="18"/>
      <c r="E28" s="1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 x14ac:dyDescent="0.25">
      <c r="A29" s="16"/>
      <c r="B29" s="16"/>
      <c r="C29" s="16"/>
      <c r="D29" s="18"/>
      <c r="E29" s="1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 x14ac:dyDescent="0.25">
      <c r="A30" s="16"/>
      <c r="B30" s="16"/>
      <c r="C30" s="16"/>
      <c r="D30" s="18"/>
      <c r="E30" s="1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 x14ac:dyDescent="0.25">
      <c r="A31" s="16"/>
      <c r="B31" s="16"/>
      <c r="C31" s="16"/>
      <c r="D31" s="18"/>
      <c r="E31" s="1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 x14ac:dyDescent="0.25">
      <c r="A32" s="16"/>
      <c r="B32" s="16"/>
      <c r="C32" s="16"/>
      <c r="D32" s="18"/>
      <c r="E32" s="1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 x14ac:dyDescent="0.25">
      <c r="A33" s="16"/>
      <c r="B33" s="16"/>
      <c r="C33" s="16"/>
      <c r="D33" s="18"/>
      <c r="E33" s="1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 x14ac:dyDescent="0.25">
      <c r="A34" s="16"/>
      <c r="B34" s="16"/>
      <c r="C34" s="16"/>
      <c r="D34" s="18"/>
      <c r="E34" s="1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 x14ac:dyDescent="0.25">
      <c r="A35" s="16"/>
      <c r="B35" s="16"/>
      <c r="C35" s="16"/>
      <c r="D35" s="18"/>
      <c r="E35" s="1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 x14ac:dyDescent="0.25">
      <c r="A36" s="16"/>
      <c r="B36" s="16"/>
      <c r="C36" s="16"/>
      <c r="D36" s="18"/>
      <c r="E36" s="1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 x14ac:dyDescent="0.25">
      <c r="A37" s="16"/>
      <c r="B37" s="16"/>
      <c r="C37" s="16"/>
      <c r="D37" s="18"/>
      <c r="E37" s="1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 x14ac:dyDescent="0.25">
      <c r="A38" s="16"/>
      <c r="B38" s="16"/>
      <c r="C38" s="16"/>
      <c r="D38" s="18"/>
      <c r="E38" s="18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 x14ac:dyDescent="0.25">
      <c r="A39" s="16"/>
      <c r="B39" s="16"/>
      <c r="C39" s="16"/>
      <c r="D39" s="18"/>
      <c r="E39" s="1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 x14ac:dyDescent="0.25">
      <c r="A40" s="16"/>
      <c r="B40" s="16"/>
      <c r="C40" s="16"/>
      <c r="D40" s="18"/>
      <c r="E40" s="1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 x14ac:dyDescent="0.25">
      <c r="A41" s="16"/>
      <c r="B41" s="16"/>
      <c r="C41" s="16"/>
      <c r="D41" s="18"/>
      <c r="E41" s="1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 x14ac:dyDescent="0.25">
      <c r="A42" s="16"/>
      <c r="B42" s="16"/>
      <c r="C42" s="16"/>
      <c r="D42" s="18"/>
      <c r="E42" s="1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 x14ac:dyDescent="0.25">
      <c r="A43" s="16"/>
      <c r="B43" s="16"/>
      <c r="C43" s="16"/>
      <c r="D43" s="18"/>
      <c r="E43" s="1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 x14ac:dyDescent="0.25">
      <c r="A44" s="16"/>
      <c r="B44" s="16"/>
      <c r="C44" s="16"/>
      <c r="D44" s="18"/>
      <c r="E44" s="1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 x14ac:dyDescent="0.25">
      <c r="A45" s="16"/>
      <c r="B45" s="16"/>
      <c r="C45" s="16"/>
      <c r="D45" s="18"/>
      <c r="E45" s="1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 x14ac:dyDescent="0.25">
      <c r="A46" s="16"/>
      <c r="B46" s="16"/>
      <c r="C46" s="16"/>
      <c r="D46" s="18"/>
      <c r="E46" s="1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 x14ac:dyDescent="0.25">
      <c r="A47" s="16"/>
      <c r="B47" s="16"/>
      <c r="C47" s="16"/>
      <c r="D47" s="18"/>
      <c r="E47" s="1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 x14ac:dyDescent="0.25">
      <c r="A48" s="16"/>
      <c r="B48" s="16"/>
      <c r="C48" s="16"/>
      <c r="D48" s="18"/>
      <c r="E48" s="1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 x14ac:dyDescent="0.25">
      <c r="A49" s="16"/>
      <c r="B49" s="16"/>
      <c r="C49" s="16"/>
      <c r="D49" s="18"/>
      <c r="E49" s="1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 x14ac:dyDescent="0.25">
      <c r="A50" s="16"/>
      <c r="B50" s="16"/>
      <c r="C50" s="16"/>
      <c r="D50" s="18"/>
      <c r="E50" s="1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 x14ac:dyDescent="0.25">
      <c r="A51" s="16"/>
      <c r="B51" s="16"/>
      <c r="C51" s="16"/>
      <c r="D51" s="18"/>
      <c r="E51" s="1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 x14ac:dyDescent="0.25">
      <c r="A52" s="16"/>
      <c r="B52" s="16"/>
      <c r="C52" s="16"/>
      <c r="D52" s="18"/>
      <c r="E52" s="1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 x14ac:dyDescent="0.25">
      <c r="A53" s="16"/>
      <c r="B53" s="16"/>
      <c r="C53" s="16"/>
      <c r="D53" s="18"/>
      <c r="E53" s="1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 x14ac:dyDescent="0.25">
      <c r="A54" s="16"/>
      <c r="B54" s="16"/>
      <c r="C54" s="16"/>
      <c r="D54" s="18"/>
      <c r="E54" s="1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 x14ac:dyDescent="0.25">
      <c r="A55" s="16"/>
      <c r="B55" s="16"/>
      <c r="C55" s="16"/>
      <c r="D55" s="18"/>
      <c r="E55" s="1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 x14ac:dyDescent="0.25">
      <c r="A56" s="16"/>
      <c r="B56" s="16"/>
      <c r="C56" s="16"/>
      <c r="D56" s="18"/>
      <c r="E56" s="1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 x14ac:dyDescent="0.25">
      <c r="A57" s="16"/>
      <c r="B57" s="16"/>
      <c r="C57" s="16"/>
      <c r="D57" s="18"/>
      <c r="E57" s="1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 x14ac:dyDescent="0.25">
      <c r="A58" s="16"/>
      <c r="B58" s="16"/>
      <c r="C58" s="16"/>
      <c r="D58" s="18"/>
      <c r="E58" s="1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 x14ac:dyDescent="0.25">
      <c r="A59" s="16"/>
      <c r="B59" s="16"/>
      <c r="C59" s="16"/>
      <c r="D59" s="18"/>
      <c r="E59" s="1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 x14ac:dyDescent="0.25">
      <c r="A60" s="16"/>
      <c r="B60" s="16"/>
      <c r="C60" s="16"/>
      <c r="D60" s="18"/>
      <c r="E60" s="1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 x14ac:dyDescent="0.25">
      <c r="A61" s="16"/>
      <c r="B61" s="16"/>
      <c r="C61" s="16"/>
      <c r="D61" s="18"/>
      <c r="E61" s="1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 x14ac:dyDescent="0.25">
      <c r="A62" s="16"/>
      <c r="B62" s="16"/>
      <c r="C62" s="16"/>
      <c r="D62" s="18"/>
      <c r="E62" s="1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</sheetData>
  <conditionalFormatting sqref="C23">
    <cfRule type="cellIs" dxfId="205" priority="26" operator="between">
      <formula>0</formula>
      <formula>0.85</formula>
    </cfRule>
    <cfRule type="cellIs" dxfId="204" priority="25" operator="greaterThan">
      <formula>0.85</formula>
    </cfRule>
  </conditionalFormatting>
  <conditionalFormatting sqref="C18">
    <cfRule type="cellIs" dxfId="203" priority="24" operator="equal">
      <formula>0</formula>
    </cfRule>
  </conditionalFormatting>
  <conditionalFormatting sqref="C22">
    <cfRule type="cellIs" dxfId="202" priority="22" operator="equal">
      <formula>0</formula>
    </cfRule>
    <cfRule type="cellIs" dxfId="201" priority="18" operator="equal">
      <formula>0</formula>
    </cfRule>
  </conditionalFormatting>
  <conditionalFormatting sqref="C19">
    <cfRule type="cellIs" dxfId="200" priority="21" operator="equal">
      <formula>0</formula>
    </cfRule>
  </conditionalFormatting>
  <conditionalFormatting sqref="C20">
    <cfRule type="cellIs" dxfId="199" priority="20" operator="equal">
      <formula>0</formula>
    </cfRule>
  </conditionalFormatting>
  <conditionalFormatting sqref="C21">
    <cfRule type="cellIs" dxfId="198" priority="19" operator="equal">
      <formula>0</formula>
    </cfRule>
  </conditionalFormatting>
  <conditionalFormatting sqref="C17">
    <cfRule type="cellIs" dxfId="197" priority="17" operator="greaterThan">
      <formula>1</formula>
    </cfRule>
  </conditionalFormatting>
  <conditionalFormatting sqref="C14">
    <cfRule type="cellIs" dxfId="196" priority="16" operator="equal">
      <formula>0</formula>
    </cfRule>
    <cfRule type="cellIs" dxfId="195" priority="15" operator="equal">
      <formula>0.25</formula>
    </cfRule>
  </conditionalFormatting>
  <conditionalFormatting sqref="C13">
    <cfRule type="cellIs" dxfId="194" priority="14" operator="equal">
      <formula>0</formula>
    </cfRule>
  </conditionalFormatting>
  <conditionalFormatting sqref="C12">
    <cfRule type="cellIs" dxfId="193" priority="12" operator="lessThan">
      <formula>0.2</formula>
    </cfRule>
    <cfRule type="cellIs" dxfId="192" priority="11" operator="between">
      <formula>0.2</formula>
      <formula>0.4</formula>
    </cfRule>
  </conditionalFormatting>
  <conditionalFormatting sqref="C11">
    <cfRule type="cellIs" dxfId="191" priority="9" operator="equal">
      <formula>0.5</formula>
    </cfRule>
    <cfRule type="cellIs" dxfId="190" priority="8" operator="equal">
      <formula>0</formula>
    </cfRule>
  </conditionalFormatting>
  <conditionalFormatting sqref="C9">
    <cfRule type="cellIs" dxfId="189" priority="7" operator="equal">
      <formula>0</formula>
    </cfRule>
  </conditionalFormatting>
  <conditionalFormatting sqref="C8">
    <cfRule type="cellIs" dxfId="188" priority="6" operator="equal">
      <formula>0.5</formula>
    </cfRule>
    <cfRule type="cellIs" dxfId="187" priority="5" operator="equal">
      <formula>0.75</formula>
    </cfRule>
  </conditionalFormatting>
  <conditionalFormatting sqref="C6">
    <cfRule type="cellIs" dxfId="186" priority="4" operator="equal">
      <formula>0</formula>
    </cfRule>
    <cfRule type="cellIs" dxfId="185" priority="3" operator="equal">
      <formula>0.75</formula>
    </cfRule>
  </conditionalFormatting>
  <conditionalFormatting sqref="C16">
    <cfRule type="cellIs" dxfId="161" priority="2" operator="equal">
      <formula>0.6</formula>
    </cfRule>
    <cfRule type="cellIs" dxfId="162" priority="1" operator="equal">
      <formula>0.2</formula>
    </cfRule>
  </conditionalFormatting>
  <hyperlinks>
    <hyperlink ref="D13" r:id="rId1"/>
    <hyperlink ref="D14" r:id="rId2"/>
    <hyperlink ref="D15" r:id="rId3"/>
    <hyperlink ref="D16" r:id="rId4"/>
  </hyperlinks>
  <pageMargins left="0.7" right="0.7" top="0.75" bottom="0.75" header="0" footer="0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TGC Risk Assessment Tool</vt:lpstr>
      <vt:lpstr>Tool Example with Beseck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R. Goclowski</dc:creator>
  <cp:lastModifiedBy>Matthew R. Goclowski</cp:lastModifiedBy>
  <dcterms:created xsi:type="dcterms:W3CDTF">2020-09-25T02:24:15Z</dcterms:created>
  <dcterms:modified xsi:type="dcterms:W3CDTF">2020-09-28T16:01:01Z</dcterms:modified>
</cp:coreProperties>
</file>